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raevr.sharepoint.com/sites/Administration/Shared Documents/General/Administration/RA_100-Admin/RA_103-Gestion administrative/RA_103-140 Rapport annuel/"/>
    </mc:Choice>
  </mc:AlternateContent>
  <xr:revisionPtr revIDLastSave="77" documentId="8_{BE27712E-B6AC-4124-8790-D200A7A454CB}" xr6:coauthVersionLast="47" xr6:coauthVersionMax="47" xr10:uidLastSave="{6B73760A-CA71-4626-9CA1-707D5F69B2CF}"/>
  <bookViews>
    <workbookView xWindow="28680" yWindow="-120" windowWidth="29040" windowHeight="15720" xr2:uid="{61C26F7A-47D2-4722-9E1E-FDEF65F9DDA0}"/>
  </bookViews>
  <sheets>
    <sheet name="Évolution ds coûts" sheetId="1" r:id="rId1"/>
  </sheets>
  <externalReferences>
    <externalReference r:id="rId2"/>
  </externalReferences>
  <definedNames>
    <definedName name="Print_Area" localSheetId="0">'Évolution ds coûts'!$B$1:$P$59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" l="1"/>
  <c r="E57" i="1"/>
  <c r="H57" i="1" s="1"/>
  <c r="E49" i="1"/>
  <c r="E53" i="1"/>
  <c r="I58" i="1"/>
  <c r="I57" i="1"/>
  <c r="I56" i="1"/>
  <c r="I55" i="1"/>
  <c r="I54" i="1"/>
  <c r="I53" i="1"/>
  <c r="I52" i="1"/>
  <c r="I51" i="1"/>
  <c r="I50" i="1"/>
  <c r="I49" i="1"/>
  <c r="H58" i="1"/>
  <c r="H56" i="1"/>
  <c r="H55" i="1"/>
  <c r="H54" i="1"/>
  <c r="H53" i="1"/>
  <c r="H52" i="1"/>
  <c r="H51" i="1"/>
  <c r="H50" i="1"/>
  <c r="H49" i="1"/>
  <c r="E58" i="1"/>
  <c r="E56" i="1"/>
  <c r="E55" i="1"/>
  <c r="E54" i="1"/>
  <c r="E52" i="1"/>
  <c r="E51" i="1"/>
  <c r="E50" i="1"/>
  <c r="B49" i="1" l="1"/>
  <c r="C59" i="1"/>
  <c r="K49" i="1"/>
  <c r="B50" i="1"/>
  <c r="P50" i="1"/>
  <c r="K50" i="1"/>
  <c r="L50" i="1" s="1"/>
  <c r="B51" i="1"/>
  <c r="K51" i="1"/>
  <c r="L51" i="1" s="1"/>
  <c r="N51" i="1"/>
  <c r="P51" i="1"/>
  <c r="B52" i="1"/>
  <c r="P52" i="1"/>
  <c r="K52" i="1"/>
  <c r="B53" i="1"/>
  <c r="P53" i="1"/>
  <c r="K53" i="1"/>
  <c r="B54" i="1"/>
  <c r="P54" i="1"/>
  <c r="K54" i="1"/>
  <c r="B55" i="1"/>
  <c r="P55" i="1"/>
  <c r="K55" i="1"/>
  <c r="B56" i="1"/>
  <c r="P56" i="1"/>
  <c r="K56" i="1"/>
  <c r="L56" i="1" s="1"/>
  <c r="N56" i="1"/>
  <c r="B57" i="1"/>
  <c r="P57" i="1"/>
  <c r="K57" i="1"/>
  <c r="L57" i="1" s="1"/>
  <c r="N57" i="1" s="1"/>
  <c r="B58" i="1"/>
  <c r="P58" i="1"/>
  <c r="K58" i="1"/>
  <c r="L58" i="1" s="1"/>
  <c r="N58" i="1" s="1"/>
  <c r="F59" i="1"/>
  <c r="G59" i="1"/>
  <c r="N52" i="1" l="1"/>
  <c r="L52" i="1"/>
  <c r="L55" i="1"/>
  <c r="N55" i="1" s="1"/>
  <c r="N54" i="1"/>
  <c r="L54" i="1"/>
  <c r="L49" i="1"/>
  <c r="N49" i="1" s="1"/>
  <c r="L53" i="1"/>
  <c r="N53" i="1" s="1"/>
  <c r="J51" i="1"/>
  <c r="O51" i="1" s="1"/>
  <c r="J52" i="1"/>
  <c r="O52" i="1" s="1"/>
  <c r="J54" i="1"/>
  <c r="O54" i="1" s="1"/>
  <c r="J58" i="1"/>
  <c r="O58" i="1" s="1"/>
  <c r="J57" i="1"/>
  <c r="O57" i="1" s="1"/>
  <c r="J56" i="1"/>
  <c r="O56" i="1" s="1"/>
  <c r="J55" i="1"/>
  <c r="O55" i="1" s="1"/>
  <c r="J53" i="1"/>
  <c r="O53" i="1" s="1"/>
  <c r="K59" i="1"/>
  <c r="J50" i="1"/>
  <c r="O50" i="1" s="1"/>
  <c r="D59" i="1"/>
  <c r="I59" i="1"/>
  <c r="H59" i="1"/>
  <c r="N50" i="1"/>
  <c r="L59" i="1"/>
  <c r="N59" i="1" l="1"/>
  <c r="P49" i="1"/>
  <c r="P59" i="1" s="1"/>
  <c r="J49" i="1"/>
  <c r="O49" i="1" l="1"/>
  <c r="O59" i="1" s="1"/>
  <c r="J59" i="1"/>
</calcChain>
</file>

<file path=xl/sharedStrings.xml><?xml version="1.0" encoding="utf-8"?>
<sst xmlns="http://schemas.openxmlformats.org/spreadsheetml/2006/main" count="32" uniqueCount="25">
  <si>
    <t>(1) Coûts réels</t>
  </si>
  <si>
    <t>Moyenne</t>
  </si>
  <si>
    <t>$ par m³</t>
  </si>
  <si>
    <t>$ par pers.</t>
  </si>
  <si>
    <t>$</t>
  </si>
  <si>
    <t xml:space="preserve"> $ par m³</t>
  </si>
  <si>
    <t>m³</t>
  </si>
  <si>
    <t>Coûts d'exploitationen dollars 2015</t>
  </si>
  <si>
    <t>Coûts globaux en dollars 2015</t>
  </si>
  <si>
    <t>Coûts Globaux per capita en dollars 2015</t>
  </si>
  <si>
    <r>
      <t xml:space="preserve">IPC Montréal
</t>
    </r>
    <r>
      <rPr>
        <sz val="10"/>
        <rFont val="Symbol"/>
        <family val="1"/>
        <charset val="2"/>
      </rPr>
      <t xml:space="preserve">- </t>
    </r>
    <r>
      <rPr>
        <sz val="10"/>
        <rFont val="Arial"/>
        <family val="2"/>
      </rPr>
      <t>juin</t>
    </r>
  </si>
  <si>
    <t>Coûts Globaux per capita</t>
  </si>
  <si>
    <r>
      <t xml:space="preserve">Coûts totaux
</t>
    </r>
    <r>
      <rPr>
        <sz val="9"/>
        <rFont val="Arial"/>
        <family val="2"/>
      </rPr>
      <t>(1)</t>
    </r>
  </si>
  <si>
    <t>Coûts d'immobi-lisation</t>
  </si>
  <si>
    <t>Coûts exploitation</t>
  </si>
  <si>
    <r>
      <t xml:space="preserve">Coûts d'immobili-sation 
</t>
    </r>
    <r>
      <rPr>
        <sz val="9"/>
        <rFont val="Arial"/>
        <family val="2"/>
      </rPr>
      <t>(1)</t>
    </r>
  </si>
  <si>
    <r>
      <t xml:space="preserve">Coûts d'exploitation 
</t>
    </r>
    <r>
      <rPr>
        <sz val="9"/>
        <rFont val="Arial"/>
        <family val="2"/>
      </rPr>
      <t>(1)</t>
    </r>
  </si>
  <si>
    <r>
      <t xml:space="preserve">Population officielle du décret </t>
    </r>
    <r>
      <rPr>
        <sz val="8"/>
        <rFont val="Arial"/>
        <family val="2"/>
      </rPr>
      <t>(au 1</t>
    </r>
    <r>
      <rPr>
        <vertAlign val="superscript"/>
        <sz val="8"/>
        <rFont val="Arial"/>
        <family val="2"/>
      </rPr>
      <t>er</t>
    </r>
    <r>
      <rPr>
        <sz val="8"/>
        <rFont val="Arial"/>
        <family val="2"/>
      </rPr>
      <t xml:space="preserve"> juillet)</t>
    </r>
  </si>
  <si>
    <t>Année</t>
  </si>
  <si>
    <t>RÉPARTITION DES COÛTS</t>
  </si>
  <si>
    <t>FIGURE 4.1</t>
  </si>
  <si>
    <t>Volume total annuel</t>
  </si>
  <si>
    <t>RAEVR</t>
  </si>
  <si>
    <t>TOTAL MEMBRES RAEVR</t>
  </si>
  <si>
    <t>Volume moyen journalier annuel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</si>
</sst>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9"/>
      <name val="Arial"/>
      <family val="2"/>
    </font>
    <font>
      <vertAlign val="superscript"/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2" fillId="0" borderId="0" xfId="0" quotePrefix="1" applyFont="1" applyAlignment="1">
      <alignment horizontal="left"/>
    </xf>
    <xf numFmtId="4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1" fontId="0" fillId="0" borderId="0" xfId="0" applyNumberForma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CA"/>
              <a:t>Évolution des coûts d'assainissement</a:t>
            </a:r>
            <a:r>
              <a:rPr lang="fr-CA" baseline="0"/>
              <a:t> </a:t>
            </a:r>
            <a:r>
              <a:rPr lang="fr-CA"/>
              <a:t>d'eau usée par</a:t>
            </a:r>
            <a:r>
              <a:rPr lang="fr-CA" baseline="0"/>
              <a:t> m³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Coûts globaux</c:v>
          </c:tx>
          <c:cat>
            <c:numRef>
              <c:f>'Évolution ds coûts'!$B$49:$B$58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'Évolution ds coûts'!$J$49:$J$58</c:f>
              <c:numCache>
                <c:formatCode>#,##0.00</c:formatCode>
                <c:ptCount val="10"/>
                <c:pt idx="0">
                  <c:v>0.49390387859696977</c:v>
                </c:pt>
                <c:pt idx="1">
                  <c:v>0.47534825034255618</c:v>
                </c:pt>
                <c:pt idx="2">
                  <c:v>0.36557951801938143</c:v>
                </c:pt>
                <c:pt idx="3">
                  <c:v>0.3618082032751988</c:v>
                </c:pt>
                <c:pt idx="4">
                  <c:v>0.2850183839300896</c:v>
                </c:pt>
                <c:pt idx="5">
                  <c:v>0.25636332632296932</c:v>
                </c:pt>
                <c:pt idx="6">
                  <c:v>0.29472947351975082</c:v>
                </c:pt>
                <c:pt idx="7">
                  <c:v>0.26986238600770707</c:v>
                </c:pt>
                <c:pt idx="8">
                  <c:v>0.23014188879886766</c:v>
                </c:pt>
                <c:pt idx="9">
                  <c:v>0.21798694466192259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9-4C9C-9DF5-0E338516ECB2}"/>
            </c:ext>
          </c:extLst>
        </c:ser>
        <c:ser>
          <c:idx val="2"/>
          <c:order val="1"/>
          <c:tx>
            <c:v>Coûts d'exploitation</c:v>
          </c:tx>
          <c:cat>
            <c:numRef>
              <c:f>'Évolution ds coûts'!$B$49:$B$58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'Évolution ds coûts'!$H$49:$H$58</c:f>
              <c:numCache>
                <c:formatCode>#,##0.00</c:formatCode>
                <c:ptCount val="10"/>
                <c:pt idx="0">
                  <c:v>0.43941412890028525</c:v>
                </c:pt>
                <c:pt idx="1">
                  <c:v>0.42123269594391843</c:v>
                </c:pt>
                <c:pt idx="2">
                  <c:v>0.31798887809678239</c:v>
                </c:pt>
                <c:pt idx="3">
                  <c:v>0.3134000535018433</c:v>
                </c:pt>
                <c:pt idx="4">
                  <c:v>0.24434910591858033</c:v>
                </c:pt>
                <c:pt idx="5">
                  <c:v>0.21536195664331304</c:v>
                </c:pt>
                <c:pt idx="6">
                  <c:v>0.27759738873528478</c:v>
                </c:pt>
                <c:pt idx="7">
                  <c:v>0.25507601578497818</c:v>
                </c:pt>
                <c:pt idx="8">
                  <c:v>0.23014188879886766</c:v>
                </c:pt>
                <c:pt idx="9">
                  <c:v>0.21798694466192259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9-4C9C-9DF5-0E338516ECB2}"/>
            </c:ext>
          </c:extLst>
        </c:ser>
        <c:ser>
          <c:idx val="3"/>
          <c:order val="2"/>
          <c:tx>
            <c:v>Coûts d'immobilisation</c:v>
          </c:tx>
          <c:cat>
            <c:numRef>
              <c:f>'Évolution ds coûts'!$B$49:$B$58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'Évolution ds coûts'!$I$49:$I$58</c:f>
              <c:numCache>
                <c:formatCode>#,##0.00</c:formatCode>
                <c:ptCount val="10"/>
                <c:pt idx="0">
                  <c:v>5.4489749696684499E-2</c:v>
                </c:pt>
                <c:pt idx="1">
                  <c:v>5.411555439863773E-2</c:v>
                </c:pt>
                <c:pt idx="2">
                  <c:v>4.7590639922599036E-2</c:v>
                </c:pt>
                <c:pt idx="3">
                  <c:v>4.8408149773355516E-2</c:v>
                </c:pt>
                <c:pt idx="4">
                  <c:v>4.0669278011509262E-2</c:v>
                </c:pt>
                <c:pt idx="5">
                  <c:v>4.1001369679656313E-2</c:v>
                </c:pt>
                <c:pt idx="6">
                  <c:v>1.7132084784466033E-2</c:v>
                </c:pt>
                <c:pt idx="7">
                  <c:v>1.4786370222728882E-2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9-4C9C-9DF5-0E338516ECB2}"/>
            </c:ext>
          </c:extLst>
        </c:ser>
        <c:ser>
          <c:idx val="1"/>
          <c:order val="3"/>
          <c:tx>
            <c:v>Coûts globaux ($ 2015)</c:v>
          </c:tx>
          <c:cat>
            <c:numRef>
              <c:f>'Évolution ds coûts'!$B$49:$B$58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'Évolution ds coûts'!$O$49:$O$58</c:f>
              <c:numCache>
                <c:formatCode>#,##0.00</c:formatCode>
                <c:ptCount val="10"/>
                <c:pt idx="0">
                  <c:v>0.38035214576065712</c:v>
                </c:pt>
                <c:pt idx="1">
                  <c:v>0.37613984470128004</c:v>
                </c:pt>
                <c:pt idx="2">
                  <c:v>0.30264988899662115</c:v>
                </c:pt>
                <c:pt idx="3">
                  <c:v>0.3224188458890741</c:v>
                </c:pt>
                <c:pt idx="4">
                  <c:v>0.26607456385014405</c:v>
                </c:pt>
                <c:pt idx="5">
                  <c:v>0.24468345276848655</c:v>
                </c:pt>
                <c:pt idx="6">
                  <c:v>0.28638807332579563</c:v>
                </c:pt>
                <c:pt idx="7">
                  <c:v>0.26430262211214411</c:v>
                </c:pt>
                <c:pt idx="8">
                  <c:v>0.22701945295722301</c:v>
                </c:pt>
                <c:pt idx="9">
                  <c:v>0.21798694466192259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D9-4C9C-9DF5-0E338516E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76800"/>
        <c:axId val="146078336"/>
      </c:lineChart>
      <c:catAx>
        <c:axId val="1460768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46078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078336"/>
        <c:scaling>
          <c:orientation val="minMax"/>
        </c:scaling>
        <c:delete val="0"/>
        <c:axPos val="r"/>
        <c:majorGridlines/>
        <c:numFmt formatCode="#,##0.00" sourceLinked="1"/>
        <c:majorTickMark val="none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4607680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Évolution du coût</a:t>
            </a:r>
            <a:r>
              <a:rPr lang="en-US" baseline="0"/>
              <a:t> per capita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Coûts per capita</c:v>
          </c:tx>
          <c:cat>
            <c:numRef>
              <c:f>'Évolution ds coûts'!$B$49:$B$58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'Évolution ds coûts'!$L$49:$L$58</c:f>
              <c:numCache>
                <c:formatCode>#,##0.00</c:formatCode>
                <c:ptCount val="10"/>
                <c:pt idx="0">
                  <c:v>82.262658913307902</c:v>
                </c:pt>
                <c:pt idx="1">
                  <c:v>88.665531484447442</c:v>
                </c:pt>
                <c:pt idx="2">
                  <c:v>65.903862850916767</c:v>
                </c:pt>
                <c:pt idx="3">
                  <c:v>54.678895145231067</c:v>
                </c:pt>
                <c:pt idx="4">
                  <c:v>50.387328070598777</c:v>
                </c:pt>
                <c:pt idx="5">
                  <c:v>48.821062555650613</c:v>
                </c:pt>
                <c:pt idx="6">
                  <c:v>55.51850673454237</c:v>
                </c:pt>
                <c:pt idx="7">
                  <c:v>50.035576802563966</c:v>
                </c:pt>
                <c:pt idx="8">
                  <c:v>43.664026018860042</c:v>
                </c:pt>
                <c:pt idx="9">
                  <c:v>39.797104879825199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FE-427A-8FD2-E4EBFA23D4B9}"/>
            </c:ext>
          </c:extLst>
        </c:ser>
        <c:ser>
          <c:idx val="1"/>
          <c:order val="1"/>
          <c:tx>
            <c:v>Coûts per capita ($ 2015)</c:v>
          </c:tx>
          <c:cat>
            <c:numRef>
              <c:f>'Évolution ds coûts'!$B$49:$B$58</c:f>
              <c:numCache>
                <c:formatCode>General</c:formatCode>
                <c:ptCount val="1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</c:numCache>
            </c:numRef>
          </c:cat>
          <c:val>
            <c:numRef>
              <c:f>'Évolution ds coûts'!$N$49:$N$58</c:f>
              <c:numCache>
                <c:formatCode>#,##0.00</c:formatCode>
                <c:ptCount val="10"/>
                <c:pt idx="0">
                  <c:v>63.349935462210944</c:v>
                </c:pt>
                <c:pt idx="1">
                  <c:v>70.160433364133823</c:v>
                </c:pt>
                <c:pt idx="2">
                  <c:v>54.55939349211863</c:v>
                </c:pt>
                <c:pt idx="3">
                  <c:v>48.726109877076858</c:v>
                </c:pt>
                <c:pt idx="4">
                  <c:v>47.038321371042358</c:v>
                </c:pt>
                <c:pt idx="5">
                  <c:v>46.596782485547614</c:v>
                </c:pt>
                <c:pt idx="6">
                  <c:v>53.947228242055324</c:v>
                </c:pt>
                <c:pt idx="7">
                  <c:v>49.004732906473102</c:v>
                </c:pt>
                <c:pt idx="8">
                  <c:v>43.071617046537121</c:v>
                </c:pt>
                <c:pt idx="9">
                  <c:v>39.797104879825199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FE-427A-8FD2-E4EBFA23D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65824"/>
        <c:axId val="146375808"/>
      </c:lineChart>
      <c:catAx>
        <c:axId val="1463658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crossAx val="146375808"/>
        <c:crossesAt val="0"/>
        <c:auto val="1"/>
        <c:lblAlgn val="ctr"/>
        <c:lblOffset val="100"/>
        <c:noMultiLvlLbl val="0"/>
      </c:catAx>
      <c:valAx>
        <c:axId val="146375808"/>
        <c:scaling>
          <c:orientation val="minMax"/>
          <c:min val="30"/>
        </c:scaling>
        <c:delete val="0"/>
        <c:axPos val="r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91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#,##0\ &quot;$&quot;" sourceLinked="0"/>
        <c:majorTickMark val="none"/>
        <c:minorTickMark val="none"/>
        <c:tickLblPos val="nextTo"/>
        <c:spPr>
          <a:ln w="9525">
            <a:noFill/>
          </a:ln>
        </c:spPr>
        <c:crossAx val="1463658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272415</xdr:colOff>
      <xdr:row>2</xdr:row>
      <xdr:rowOff>116204</xdr:rowOff>
    </xdr:from>
    <xdr:to>
      <xdr:col>13</xdr:col>
      <xdr:colOff>5715</xdr:colOff>
      <xdr:row>23</xdr:row>
      <xdr:rowOff>64770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8A02304C-76EB-4FBD-8E12-9D8DA2604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262890</xdr:colOff>
      <xdr:row>25</xdr:row>
      <xdr:rowOff>100012</xdr:rowOff>
    </xdr:from>
    <xdr:to>
      <xdr:col>13</xdr:col>
      <xdr:colOff>15240</xdr:colOff>
      <xdr:row>42</xdr:row>
      <xdr:rowOff>90487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CB8DC3E-EA1D-4CC6-A9E0-65A03773C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ievr.sharepoint.com/sites/administration/Documents%20partages/Administration/100-Admin/103-Gestion%20Administrative/103-140%20Rapport%20annuel/2024/2024%20repartition%20consommation%20villes%20membres.xlsx" TargetMode="External"/><Relationship Id="rId1" Type="http://schemas.openxmlformats.org/officeDocument/2006/relationships/externalLinkPath" Target="https://rievr.sharepoint.com/sites/administration/Documents%20partages/Administration/100-Admin/103-Gestion%20Administrative/103-140%20Rapport%20annuel/2024/2024%20repartition%20consommation%20villes%20memb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rievr"/>
      <sheetName val="Beloeil"/>
      <sheetName val="McMaster"/>
      <sheetName val="MSH"/>
      <sheetName val="OP"/>
      <sheetName val="SBLG"/>
      <sheetName val="St-Jean-Baptiste"/>
      <sheetName val="St-Mathias"/>
      <sheetName val="Ste-Mad."/>
      <sheetName val="Évolution ds coûts"/>
      <sheetName val="Feuil1"/>
    </sheetNames>
    <sheetDataSet>
      <sheetData sheetId="0">
        <row r="29">
          <cell r="B29">
            <v>2024</v>
          </cell>
        </row>
        <row r="30">
          <cell r="B30">
            <v>2023</v>
          </cell>
        </row>
        <row r="31">
          <cell r="B31">
            <v>2022</v>
          </cell>
        </row>
        <row r="32">
          <cell r="B32">
            <v>2021</v>
          </cell>
        </row>
        <row r="33">
          <cell r="B33">
            <v>2020</v>
          </cell>
        </row>
        <row r="34">
          <cell r="B34">
            <v>2019</v>
          </cell>
        </row>
        <row r="35">
          <cell r="B35">
            <v>2018</v>
          </cell>
        </row>
        <row r="36">
          <cell r="B36">
            <v>2017</v>
          </cell>
        </row>
        <row r="37">
          <cell r="B37">
            <v>2016</v>
          </cell>
        </row>
        <row r="38">
          <cell r="B38">
            <v>2015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9AE3-9698-498A-B065-EC8E91D27742}">
  <sheetPr>
    <pageSetUpPr fitToPage="1"/>
  </sheetPr>
  <dimension ref="B1:P62"/>
  <sheetViews>
    <sheetView showGridLines="0" tabSelected="1" topLeftCell="A31" zoomScaleNormal="100" workbookViewId="0">
      <selection activeCell="F49" sqref="F49"/>
    </sheetView>
  </sheetViews>
  <sheetFormatPr baseColWidth="10" defaultRowHeight="12.75" x14ac:dyDescent="0.2"/>
  <cols>
    <col min="1" max="1" width="1.7109375" customWidth="1"/>
    <col min="2" max="2" width="8.28515625" customWidth="1"/>
    <col min="3" max="3" width="9.42578125" customWidth="1"/>
    <col min="4" max="4" width="11.140625" customWidth="1"/>
    <col min="5" max="5" width="11.42578125" customWidth="1"/>
    <col min="6" max="6" width="11.5703125" customWidth="1"/>
    <col min="7" max="7" width="9.5703125" customWidth="1"/>
    <col min="8" max="8" width="10.28515625" customWidth="1"/>
    <col min="9" max="10" width="8.42578125" customWidth="1"/>
    <col min="11" max="11" width="9.5703125" customWidth="1"/>
    <col min="12" max="12" width="7.7109375" customWidth="1"/>
    <col min="13" max="13" width="8.28515625" customWidth="1"/>
    <col min="14" max="14" width="12.28515625" customWidth="1"/>
    <col min="15" max="15" width="9.85546875" customWidth="1"/>
    <col min="16" max="16" width="11.5703125" customWidth="1"/>
    <col min="17" max="18" width="1.7109375" customWidth="1"/>
  </cols>
  <sheetData>
    <row r="1" spans="2:16" ht="31.15" customHeight="1" x14ac:dyDescent="0.25">
      <c r="B1" s="23" t="s">
        <v>20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2:16" ht="25.15" customHeight="1" x14ac:dyDescent="0.2">
      <c r="B2" s="24" t="s">
        <v>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2:16" x14ac:dyDescent="0.2">
      <c r="B3" s="27"/>
      <c r="C3" s="27"/>
      <c r="D3" s="27"/>
      <c r="E3" s="27"/>
      <c r="F3" s="27"/>
      <c r="G3" s="27"/>
      <c r="H3" s="27"/>
    </row>
    <row r="14" spans="2:16" x14ac:dyDescent="0.2">
      <c r="I14" s="21"/>
    </row>
    <row r="15" spans="2:16" x14ac:dyDescent="0.2">
      <c r="I15" s="21"/>
    </row>
    <row r="16" spans="2:16" x14ac:dyDescent="0.2">
      <c r="I16" s="21"/>
    </row>
    <row r="17" spans="2:9" x14ac:dyDescent="0.2">
      <c r="I17" s="21"/>
    </row>
    <row r="18" spans="2:9" x14ac:dyDescent="0.2">
      <c r="I18" s="21"/>
    </row>
    <row r="19" spans="2:9" x14ac:dyDescent="0.2">
      <c r="I19" s="21"/>
    </row>
    <row r="20" spans="2:9" x14ac:dyDescent="0.2">
      <c r="I20" s="21"/>
    </row>
    <row r="21" spans="2:9" x14ac:dyDescent="0.2">
      <c r="I21" s="21"/>
    </row>
    <row r="22" spans="2:9" x14ac:dyDescent="0.2">
      <c r="I22" s="21"/>
    </row>
    <row r="23" spans="2:9" x14ac:dyDescent="0.2">
      <c r="B23" s="27"/>
      <c r="C23" s="27"/>
      <c r="D23" s="27"/>
      <c r="E23" s="27"/>
      <c r="F23" s="27"/>
      <c r="G23" s="27"/>
      <c r="H23" s="27"/>
      <c r="I23" s="21"/>
    </row>
    <row r="24" spans="2:9" x14ac:dyDescent="0.2">
      <c r="B24" s="22"/>
      <c r="C24" s="22"/>
      <c r="D24" s="22"/>
      <c r="E24" s="22"/>
      <c r="F24" s="22"/>
      <c r="G24" s="22"/>
      <c r="H24" s="22"/>
      <c r="I24" s="21"/>
    </row>
    <row r="25" spans="2:9" x14ac:dyDescent="0.2">
      <c r="B25" s="22"/>
      <c r="C25" s="22"/>
      <c r="D25" s="22"/>
      <c r="E25" s="22"/>
      <c r="F25" s="22"/>
      <c r="G25" s="22"/>
      <c r="H25" s="22"/>
      <c r="I25" s="21"/>
    </row>
    <row r="26" spans="2:9" x14ac:dyDescent="0.2">
      <c r="B26" s="22"/>
      <c r="C26" s="22"/>
      <c r="D26" s="22"/>
      <c r="E26" s="22"/>
      <c r="F26" s="22"/>
      <c r="G26" s="22"/>
      <c r="H26" s="22"/>
      <c r="I26" s="21"/>
    </row>
    <row r="27" spans="2:9" x14ac:dyDescent="0.2">
      <c r="B27" s="22"/>
      <c r="C27" s="22"/>
      <c r="D27" s="22"/>
      <c r="E27" s="22"/>
      <c r="F27" s="22"/>
      <c r="G27" s="22"/>
      <c r="H27" s="22"/>
      <c r="I27" s="21"/>
    </row>
    <row r="28" spans="2:9" x14ac:dyDescent="0.2">
      <c r="B28" s="22"/>
      <c r="C28" s="22"/>
      <c r="D28" s="22"/>
      <c r="E28" s="22"/>
      <c r="F28" s="22"/>
      <c r="G28" s="22"/>
      <c r="H28" s="22"/>
      <c r="I28" s="21"/>
    </row>
    <row r="29" spans="2:9" x14ac:dyDescent="0.2">
      <c r="B29" s="22"/>
      <c r="C29" s="22"/>
      <c r="D29" s="22"/>
      <c r="E29" s="22"/>
      <c r="F29" s="22"/>
      <c r="G29" s="22"/>
      <c r="H29" s="22"/>
      <c r="I29" s="21"/>
    </row>
    <row r="30" spans="2:9" x14ac:dyDescent="0.2">
      <c r="B30" s="22"/>
      <c r="C30" s="22"/>
      <c r="D30" s="22"/>
      <c r="E30" s="22"/>
      <c r="F30" s="22"/>
      <c r="G30" s="22"/>
      <c r="H30" s="22"/>
      <c r="I30" s="21"/>
    </row>
    <row r="31" spans="2:9" x14ac:dyDescent="0.2">
      <c r="B31" s="22"/>
      <c r="C31" s="22"/>
      <c r="D31" s="22"/>
      <c r="E31" s="22"/>
      <c r="F31" s="22"/>
      <c r="G31" s="22"/>
      <c r="H31" s="22"/>
      <c r="I31" s="21"/>
    </row>
    <row r="32" spans="2:9" x14ac:dyDescent="0.2">
      <c r="B32" s="22"/>
      <c r="C32" s="22"/>
      <c r="D32" s="22"/>
      <c r="E32" s="22"/>
      <c r="F32" s="22"/>
      <c r="G32" s="22"/>
      <c r="H32" s="22"/>
      <c r="I32" s="21"/>
    </row>
    <row r="33" spans="2:16" x14ac:dyDescent="0.2">
      <c r="B33" s="22"/>
      <c r="C33" s="22"/>
      <c r="D33" s="22"/>
      <c r="E33" s="22"/>
      <c r="F33" s="22"/>
      <c r="G33" s="22"/>
      <c r="H33" s="22"/>
      <c r="I33" s="21"/>
    </row>
    <row r="34" spans="2:16" x14ac:dyDescent="0.2">
      <c r="B34" s="22"/>
      <c r="C34" s="22"/>
      <c r="D34" s="22"/>
      <c r="E34" s="22"/>
      <c r="F34" s="22"/>
      <c r="G34" s="22"/>
      <c r="H34" s="22"/>
      <c r="I34" s="21"/>
    </row>
    <row r="35" spans="2:16" x14ac:dyDescent="0.2">
      <c r="B35" s="22"/>
      <c r="C35" s="22"/>
      <c r="D35" s="22"/>
      <c r="E35" s="22"/>
      <c r="F35" s="22"/>
      <c r="G35" s="22"/>
      <c r="H35" s="22"/>
      <c r="I35" s="21"/>
    </row>
    <row r="36" spans="2:16" x14ac:dyDescent="0.2">
      <c r="B36" s="22"/>
      <c r="C36" s="22"/>
      <c r="D36" s="22"/>
      <c r="E36" s="22"/>
      <c r="F36" s="22"/>
      <c r="G36" s="22"/>
      <c r="H36" s="22"/>
      <c r="I36" s="21"/>
    </row>
    <row r="37" spans="2:16" x14ac:dyDescent="0.2">
      <c r="B37" s="22"/>
      <c r="C37" s="22"/>
      <c r="D37" s="22"/>
      <c r="E37" s="22"/>
      <c r="F37" s="22"/>
      <c r="G37" s="22"/>
      <c r="H37" s="22"/>
      <c r="I37" s="21"/>
    </row>
    <row r="38" spans="2:16" x14ac:dyDescent="0.2">
      <c r="B38" s="22"/>
      <c r="C38" s="22"/>
      <c r="D38" s="22"/>
      <c r="E38" s="22"/>
      <c r="F38" s="22"/>
      <c r="G38" s="22"/>
      <c r="H38" s="22"/>
      <c r="I38" s="21"/>
    </row>
    <row r="39" spans="2:16" x14ac:dyDescent="0.2">
      <c r="B39" s="22"/>
      <c r="C39" s="22"/>
      <c r="D39" s="22"/>
      <c r="E39" s="22"/>
      <c r="F39" s="22"/>
      <c r="G39" s="22"/>
      <c r="H39" s="22"/>
      <c r="I39" s="21"/>
    </row>
    <row r="40" spans="2:16" x14ac:dyDescent="0.2">
      <c r="B40" s="22"/>
      <c r="C40" s="22"/>
      <c r="D40" s="22"/>
      <c r="E40" s="22"/>
      <c r="F40" s="22"/>
      <c r="G40" s="22"/>
      <c r="H40" s="22"/>
      <c r="I40" s="21"/>
    </row>
    <row r="41" spans="2:16" x14ac:dyDescent="0.2">
      <c r="B41" s="22"/>
      <c r="C41" s="22"/>
      <c r="D41" s="22"/>
      <c r="E41" s="22"/>
      <c r="F41" s="22"/>
      <c r="G41" s="22"/>
      <c r="H41" s="22"/>
      <c r="I41" s="21"/>
    </row>
    <row r="42" spans="2:16" x14ac:dyDescent="0.2">
      <c r="B42" s="22"/>
      <c r="C42" s="22"/>
      <c r="D42" s="22"/>
      <c r="E42" s="22"/>
      <c r="F42" s="22"/>
      <c r="G42" s="22"/>
      <c r="H42" s="22"/>
      <c r="I42" s="21"/>
    </row>
    <row r="43" spans="2:16" ht="20.100000000000001" customHeight="1" x14ac:dyDescent="0.2">
      <c r="B43" s="22"/>
      <c r="C43" s="22"/>
      <c r="D43" s="22"/>
      <c r="E43" s="22"/>
      <c r="F43" s="22"/>
      <c r="G43" s="22"/>
      <c r="H43" s="22"/>
      <c r="I43" s="21"/>
    </row>
    <row r="44" spans="2:16" ht="25.15" customHeight="1" x14ac:dyDescent="0.25">
      <c r="B44" s="28" t="s">
        <v>23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2:16" ht="15.75" x14ac:dyDescent="0.25">
      <c r="B45" s="29" t="s">
        <v>19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7" spans="2:16" ht="56.45" customHeight="1" x14ac:dyDescent="0.2">
      <c r="B47" s="20" t="s">
        <v>18</v>
      </c>
      <c r="C47" s="17" t="s">
        <v>17</v>
      </c>
      <c r="D47" s="19" t="s">
        <v>24</v>
      </c>
      <c r="E47" s="19" t="s">
        <v>21</v>
      </c>
      <c r="F47" s="17" t="s">
        <v>16</v>
      </c>
      <c r="G47" s="17" t="s">
        <v>15</v>
      </c>
      <c r="H47" s="18" t="s">
        <v>14</v>
      </c>
      <c r="I47" s="18" t="s">
        <v>13</v>
      </c>
      <c r="J47" s="25" t="s">
        <v>12</v>
      </c>
      <c r="K47" s="26"/>
      <c r="L47" s="17" t="s">
        <v>11</v>
      </c>
      <c r="M47" s="17" t="s">
        <v>10</v>
      </c>
      <c r="N47" s="17" t="s">
        <v>9</v>
      </c>
      <c r="O47" s="17" t="s">
        <v>8</v>
      </c>
      <c r="P47" s="17" t="s">
        <v>7</v>
      </c>
    </row>
    <row r="48" spans="2:16" ht="18.95" customHeight="1" x14ac:dyDescent="0.2">
      <c r="B48" s="16"/>
      <c r="C48" s="16"/>
      <c r="D48" s="15" t="s">
        <v>6</v>
      </c>
      <c r="E48" s="15" t="s">
        <v>6</v>
      </c>
      <c r="F48" s="15" t="s">
        <v>4</v>
      </c>
      <c r="G48" s="15" t="s">
        <v>4</v>
      </c>
      <c r="H48" s="15" t="s">
        <v>5</v>
      </c>
      <c r="I48" s="15" t="s">
        <v>5</v>
      </c>
      <c r="J48" s="15" t="s">
        <v>5</v>
      </c>
      <c r="K48" s="15" t="s">
        <v>4</v>
      </c>
      <c r="L48" s="15" t="s">
        <v>4</v>
      </c>
      <c r="M48" s="15"/>
      <c r="N48" s="15" t="s">
        <v>3</v>
      </c>
      <c r="O48" s="15" t="s">
        <v>2</v>
      </c>
      <c r="P48" s="15" t="s">
        <v>2</v>
      </c>
    </row>
    <row r="49" spans="2:16" ht="20.100000000000001" customHeight="1" x14ac:dyDescent="0.2">
      <c r="B49" s="13">
        <f>'[1]total rievr'!B29</f>
        <v>2024</v>
      </c>
      <c r="C49" s="11">
        <v>60017</v>
      </c>
      <c r="D49" s="14">
        <v>27312</v>
      </c>
      <c r="E49" s="14">
        <f>D49*366</f>
        <v>9996192</v>
      </c>
      <c r="F49" s="12">
        <v>4392468</v>
      </c>
      <c r="G49" s="11">
        <v>544690</v>
      </c>
      <c r="H49" s="8">
        <f>F49/E49</f>
        <v>0.43941412890028525</v>
      </c>
      <c r="I49" s="8">
        <f>G49/E49</f>
        <v>5.4489749696684499E-2</v>
      </c>
      <c r="J49" s="8">
        <f t="shared" ref="J49:J58" si="0">H49+I49</f>
        <v>0.49390387859696977</v>
      </c>
      <c r="K49" s="10">
        <f t="shared" ref="K49:K58" si="1">F49+G49</f>
        <v>4937158</v>
      </c>
      <c r="L49" s="8">
        <f>K49/C49</f>
        <v>82.262658913307902</v>
      </c>
      <c r="M49" s="9">
        <v>160.5</v>
      </c>
      <c r="N49" s="8">
        <f t="shared" ref="N49:N58" si="2">L49/(M49/M$58)</f>
        <v>63.349935462210944</v>
      </c>
      <c r="O49" s="8">
        <f t="shared" ref="O49:O58" si="3">J49/(M49/M$58)</f>
        <v>0.38035214576065712</v>
      </c>
      <c r="P49" s="8">
        <f t="shared" ref="P49:P58" si="4">H49/(M49/M$58)</f>
        <v>0.33838994599423838</v>
      </c>
    </row>
    <row r="50" spans="2:16" ht="20.100000000000001" customHeight="1" x14ac:dyDescent="0.2">
      <c r="B50" s="13">
        <f>'[1]total rievr'!B30</f>
        <v>2023</v>
      </c>
      <c r="C50" s="11">
        <v>59315</v>
      </c>
      <c r="D50" s="14">
        <v>30312</v>
      </c>
      <c r="E50" s="14">
        <f t="shared" ref="E50:E58" si="5">D50*365</f>
        <v>11063880</v>
      </c>
      <c r="F50" s="12">
        <v>4660468</v>
      </c>
      <c r="G50" s="11">
        <v>598728</v>
      </c>
      <c r="H50" s="8">
        <f t="shared" ref="H50:H58" si="6">F50/E50</f>
        <v>0.42123269594391843</v>
      </c>
      <c r="I50" s="8">
        <f t="shared" ref="I50:I58" si="7">G50/E50</f>
        <v>5.411555439863773E-2</v>
      </c>
      <c r="J50" s="8">
        <f t="shared" si="0"/>
        <v>0.47534825034255618</v>
      </c>
      <c r="K50" s="10">
        <f t="shared" si="1"/>
        <v>5259196</v>
      </c>
      <c r="L50" s="8">
        <f t="shared" ref="L50:L58" si="8">K50/C50</f>
        <v>88.665531484447442</v>
      </c>
      <c r="M50" s="9">
        <v>156.19999999999999</v>
      </c>
      <c r="N50" s="8">
        <f t="shared" si="2"/>
        <v>70.160433364133823</v>
      </c>
      <c r="O50" s="8">
        <f t="shared" si="3"/>
        <v>0.37613984470128004</v>
      </c>
      <c r="P50" s="8">
        <f t="shared" si="4"/>
        <v>0.333318573743075</v>
      </c>
    </row>
    <row r="51" spans="2:16" ht="20.100000000000001" customHeight="1" x14ac:dyDescent="0.2">
      <c r="B51" s="13">
        <f>'[1]total rievr'!B31</f>
        <v>2022</v>
      </c>
      <c r="C51" s="11">
        <v>58739</v>
      </c>
      <c r="D51" s="14">
        <v>29011</v>
      </c>
      <c r="E51" s="14">
        <f t="shared" si="5"/>
        <v>10589015</v>
      </c>
      <c r="F51" s="12">
        <v>3367189</v>
      </c>
      <c r="G51" s="11">
        <v>503938</v>
      </c>
      <c r="H51" s="8">
        <f t="shared" si="6"/>
        <v>0.31798887809678239</v>
      </c>
      <c r="I51" s="8">
        <f t="shared" si="7"/>
        <v>4.7590639922599036E-2</v>
      </c>
      <c r="J51" s="8">
        <f t="shared" si="0"/>
        <v>0.36557951801938143</v>
      </c>
      <c r="K51" s="10">
        <f t="shared" si="1"/>
        <v>3871127</v>
      </c>
      <c r="L51" s="8">
        <f t="shared" si="8"/>
        <v>65.903862850916767</v>
      </c>
      <c r="M51" s="9">
        <v>149.30000000000001</v>
      </c>
      <c r="N51" s="8">
        <f t="shared" si="2"/>
        <v>54.55939349211863</v>
      </c>
      <c r="O51" s="8">
        <f t="shared" si="3"/>
        <v>0.30264988899662115</v>
      </c>
      <c r="P51" s="8">
        <f t="shared" si="4"/>
        <v>0.2632513418135452</v>
      </c>
    </row>
    <row r="52" spans="2:16" ht="20.100000000000001" customHeight="1" x14ac:dyDescent="0.2">
      <c r="B52" s="13">
        <f>'[1]total rievr'!B32</f>
        <v>2021</v>
      </c>
      <c r="C52" s="10">
        <v>58252</v>
      </c>
      <c r="D52" s="10">
        <v>24119</v>
      </c>
      <c r="E52" s="14">
        <f t="shared" si="5"/>
        <v>8803435</v>
      </c>
      <c r="F52" s="12">
        <v>2758997</v>
      </c>
      <c r="G52" s="11">
        <v>426158</v>
      </c>
      <c r="H52" s="8">
        <f t="shared" si="6"/>
        <v>0.3134000535018433</v>
      </c>
      <c r="I52" s="8">
        <f t="shared" si="7"/>
        <v>4.8408149773355516E-2</v>
      </c>
      <c r="J52" s="8">
        <f t="shared" si="0"/>
        <v>0.3618082032751988</v>
      </c>
      <c r="K52" s="10">
        <f t="shared" si="1"/>
        <v>3185155</v>
      </c>
      <c r="L52" s="8">
        <f t="shared" si="8"/>
        <v>54.678895145231067</v>
      </c>
      <c r="M52" s="9">
        <v>138.69999999999999</v>
      </c>
      <c r="N52" s="8">
        <f t="shared" si="2"/>
        <v>48.726109877076858</v>
      </c>
      <c r="O52" s="8">
        <f t="shared" si="3"/>
        <v>0.3224188458890741</v>
      </c>
      <c r="P52" s="8">
        <f t="shared" si="4"/>
        <v>0.27928079749695628</v>
      </c>
    </row>
    <row r="53" spans="2:16" ht="20.100000000000001" customHeight="1" x14ac:dyDescent="0.2">
      <c r="B53" s="13">
        <f>'[1]total rievr'!B33</f>
        <v>2020</v>
      </c>
      <c r="C53" s="10">
        <v>58018</v>
      </c>
      <c r="D53" s="10">
        <v>28024</v>
      </c>
      <c r="E53" s="14">
        <f>D53*366</f>
        <v>10256784</v>
      </c>
      <c r="F53" s="12">
        <v>2506236</v>
      </c>
      <c r="G53" s="11">
        <v>417136</v>
      </c>
      <c r="H53" s="8">
        <f t="shared" si="6"/>
        <v>0.24434910591858033</v>
      </c>
      <c r="I53" s="8">
        <f t="shared" si="7"/>
        <v>4.0669278011509262E-2</v>
      </c>
      <c r="J53" s="8">
        <f t="shared" si="0"/>
        <v>0.2850183839300896</v>
      </c>
      <c r="K53" s="10">
        <f t="shared" si="1"/>
        <v>2923372</v>
      </c>
      <c r="L53" s="8">
        <f t="shared" si="8"/>
        <v>50.387328070598777</v>
      </c>
      <c r="M53" s="9">
        <v>132.4</v>
      </c>
      <c r="N53" s="8">
        <f t="shared" si="2"/>
        <v>47.038321371042358</v>
      </c>
      <c r="O53" s="8">
        <f t="shared" si="3"/>
        <v>0.26607456385014405</v>
      </c>
      <c r="P53" s="8">
        <f t="shared" si="4"/>
        <v>0.22810837984544205</v>
      </c>
    </row>
    <row r="54" spans="2:16" ht="20.100000000000001" customHeight="1" x14ac:dyDescent="0.2">
      <c r="B54" s="13">
        <f>'[1]total rievr'!B34</f>
        <v>2019</v>
      </c>
      <c r="C54" s="10">
        <v>57277</v>
      </c>
      <c r="D54" s="10">
        <v>29884</v>
      </c>
      <c r="E54" s="14">
        <f t="shared" si="5"/>
        <v>10907660</v>
      </c>
      <c r="F54" s="12">
        <v>2349095</v>
      </c>
      <c r="G54" s="11">
        <v>447229</v>
      </c>
      <c r="H54" s="8">
        <f t="shared" si="6"/>
        <v>0.21536195664331304</v>
      </c>
      <c r="I54" s="8">
        <f t="shared" si="7"/>
        <v>4.1001369679656313E-2</v>
      </c>
      <c r="J54" s="8">
        <f t="shared" si="0"/>
        <v>0.25636332632296932</v>
      </c>
      <c r="K54" s="10">
        <f t="shared" si="1"/>
        <v>2796324</v>
      </c>
      <c r="L54" s="8">
        <f t="shared" si="8"/>
        <v>48.821062555650613</v>
      </c>
      <c r="M54" s="9">
        <v>129.5</v>
      </c>
      <c r="N54" s="8">
        <f t="shared" si="2"/>
        <v>46.596782485547614</v>
      </c>
      <c r="O54" s="8">
        <f t="shared" si="3"/>
        <v>0.24468345276848655</v>
      </c>
      <c r="P54" s="8">
        <f t="shared" si="4"/>
        <v>0.20555009915917755</v>
      </c>
    </row>
    <row r="55" spans="2:16" ht="20.100000000000001" customHeight="1" x14ac:dyDescent="0.2">
      <c r="B55" s="13">
        <f>'[1]total rievr'!B35</f>
        <v>2018</v>
      </c>
      <c r="C55" s="10">
        <v>56574</v>
      </c>
      <c r="D55" s="10">
        <v>29197</v>
      </c>
      <c r="E55" s="14">
        <f t="shared" si="5"/>
        <v>10656905</v>
      </c>
      <c r="F55" s="12">
        <v>2958329</v>
      </c>
      <c r="G55" s="11">
        <v>182575</v>
      </c>
      <c r="H55" s="8">
        <f t="shared" si="6"/>
        <v>0.27759738873528478</v>
      </c>
      <c r="I55" s="8">
        <f t="shared" si="7"/>
        <v>1.7132084784466033E-2</v>
      </c>
      <c r="J55" s="8">
        <f t="shared" si="0"/>
        <v>0.29472947351975082</v>
      </c>
      <c r="K55" s="10">
        <f t="shared" si="1"/>
        <v>3140904</v>
      </c>
      <c r="L55" s="8">
        <f t="shared" si="8"/>
        <v>55.51850673454237</v>
      </c>
      <c r="M55" s="9">
        <v>127.2</v>
      </c>
      <c r="N55" s="8">
        <f t="shared" si="2"/>
        <v>53.947228242055324</v>
      </c>
      <c r="O55" s="8">
        <f t="shared" si="3"/>
        <v>0.28638807332579563</v>
      </c>
      <c r="P55" s="8">
        <f t="shared" si="4"/>
        <v>0.26974085886541821</v>
      </c>
    </row>
    <row r="56" spans="2:16" ht="20.100000000000001" customHeight="1" x14ac:dyDescent="0.2">
      <c r="B56" s="13">
        <f>'[1]total rievr'!B36</f>
        <v>2017</v>
      </c>
      <c r="C56" s="10">
        <v>55851</v>
      </c>
      <c r="D56" s="10">
        <v>28371</v>
      </c>
      <c r="E56" s="14">
        <f t="shared" si="5"/>
        <v>10355415</v>
      </c>
      <c r="F56" s="12">
        <v>2641418</v>
      </c>
      <c r="G56" s="11">
        <v>153119</v>
      </c>
      <c r="H56" s="8">
        <f t="shared" si="6"/>
        <v>0.25507601578497818</v>
      </c>
      <c r="I56" s="8">
        <f t="shared" si="7"/>
        <v>1.4786370222728882E-2</v>
      </c>
      <c r="J56" s="8">
        <f t="shared" si="0"/>
        <v>0.26986238600770707</v>
      </c>
      <c r="K56" s="10">
        <f t="shared" si="1"/>
        <v>2794537</v>
      </c>
      <c r="L56" s="8">
        <f t="shared" si="8"/>
        <v>50.035576802563966</v>
      </c>
      <c r="M56" s="9">
        <v>126.2</v>
      </c>
      <c r="N56" s="8">
        <f t="shared" si="2"/>
        <v>49.004732906473102</v>
      </c>
      <c r="O56" s="8">
        <f t="shared" si="3"/>
        <v>0.26430262211214411</v>
      </c>
      <c r="P56" s="8">
        <f t="shared" si="4"/>
        <v>0.2498208839225301</v>
      </c>
    </row>
    <row r="57" spans="2:16" ht="20.100000000000001" customHeight="1" x14ac:dyDescent="0.2">
      <c r="B57" s="13">
        <f>'[1]total rievr'!B37</f>
        <v>2016</v>
      </c>
      <c r="C57" s="10">
        <v>55037</v>
      </c>
      <c r="D57" s="10">
        <v>28530</v>
      </c>
      <c r="E57" s="14">
        <f>D57*366</f>
        <v>10441980</v>
      </c>
      <c r="F57" s="12">
        <v>2403137</v>
      </c>
      <c r="G57" s="11">
        <v>0</v>
      </c>
      <c r="H57" s="8">
        <f t="shared" si="6"/>
        <v>0.23014188879886766</v>
      </c>
      <c r="I57" s="8">
        <f t="shared" si="7"/>
        <v>0</v>
      </c>
      <c r="J57" s="8">
        <f t="shared" si="0"/>
        <v>0.23014188879886766</v>
      </c>
      <c r="K57" s="10">
        <f t="shared" si="1"/>
        <v>2403137</v>
      </c>
      <c r="L57" s="8">
        <f t="shared" si="8"/>
        <v>43.664026018860042</v>
      </c>
      <c r="M57" s="9">
        <v>125.3</v>
      </c>
      <c r="N57" s="8">
        <f t="shared" si="2"/>
        <v>43.071617046537121</v>
      </c>
      <c r="O57" s="8">
        <f t="shared" si="3"/>
        <v>0.22701945295722301</v>
      </c>
      <c r="P57" s="8">
        <f t="shared" si="4"/>
        <v>0.22701945295722301</v>
      </c>
    </row>
    <row r="58" spans="2:16" ht="20.100000000000001" customHeight="1" x14ac:dyDescent="0.2">
      <c r="B58" s="13">
        <f>'[1]total rievr'!B38</f>
        <v>2015</v>
      </c>
      <c r="C58" s="10">
        <v>54920</v>
      </c>
      <c r="D58" s="10">
        <v>27470</v>
      </c>
      <c r="E58" s="14">
        <f t="shared" si="5"/>
        <v>10026550</v>
      </c>
      <c r="F58" s="12">
        <v>2185657</v>
      </c>
      <c r="G58" s="11">
        <v>0</v>
      </c>
      <c r="H58" s="8">
        <f t="shared" si="6"/>
        <v>0.21798694466192259</v>
      </c>
      <c r="I58" s="8">
        <f t="shared" si="7"/>
        <v>0</v>
      </c>
      <c r="J58" s="8">
        <f t="shared" si="0"/>
        <v>0.21798694466192259</v>
      </c>
      <c r="K58" s="10">
        <f t="shared" si="1"/>
        <v>2185657</v>
      </c>
      <c r="L58" s="8">
        <f t="shared" si="8"/>
        <v>39.797104879825199</v>
      </c>
      <c r="M58" s="9">
        <v>123.6</v>
      </c>
      <c r="N58" s="8">
        <f t="shared" si="2"/>
        <v>39.797104879825199</v>
      </c>
      <c r="O58" s="8">
        <f t="shared" si="3"/>
        <v>0.21798694466192259</v>
      </c>
      <c r="P58" s="8">
        <f t="shared" si="4"/>
        <v>0.21798694466192259</v>
      </c>
    </row>
    <row r="59" spans="2:16" ht="20.100000000000001" customHeight="1" x14ac:dyDescent="0.2">
      <c r="B59" s="7" t="s">
        <v>1</v>
      </c>
      <c r="C59" s="6">
        <f t="shared" ref="C59:L59" si="9">AVERAGE(C49:C58)</f>
        <v>57400</v>
      </c>
      <c r="D59" s="6">
        <f t="shared" si="9"/>
        <v>28223</v>
      </c>
      <c r="E59" s="6">
        <f t="shared" si="9"/>
        <v>10309781.6</v>
      </c>
      <c r="F59" s="6">
        <f t="shared" si="9"/>
        <v>3022299.4</v>
      </c>
      <c r="G59" s="6">
        <f t="shared" si="9"/>
        <v>327357.3</v>
      </c>
      <c r="H59" s="5">
        <f t="shared" si="9"/>
        <v>0.29325490569857759</v>
      </c>
      <c r="I59" s="5">
        <f t="shared" si="9"/>
        <v>3.1819319648963729E-2</v>
      </c>
      <c r="J59" s="5">
        <f t="shared" si="9"/>
        <v>0.32507422534754132</v>
      </c>
      <c r="K59" s="6">
        <f t="shared" si="9"/>
        <v>3349656.7</v>
      </c>
      <c r="L59" s="5">
        <f t="shared" si="9"/>
        <v>57.973455345594402</v>
      </c>
      <c r="M59" s="5"/>
      <c r="N59" s="5">
        <f>AVERAGE(N49:N58)</f>
        <v>51.625165912702094</v>
      </c>
      <c r="O59" s="5">
        <f>AVERAGE(O49:O58)</f>
        <v>0.28880158350233487</v>
      </c>
      <c r="P59" s="5">
        <f>AVERAGE(P49:P58)</f>
        <v>0.26124672784595282</v>
      </c>
    </row>
    <row r="60" spans="2:16" ht="5.45" customHeight="1" x14ac:dyDescent="0.2"/>
    <row r="61" spans="2:16" x14ac:dyDescent="0.2">
      <c r="B61" s="4" t="s">
        <v>0</v>
      </c>
      <c r="C61" s="3"/>
    </row>
    <row r="62" spans="2:16" x14ac:dyDescent="0.2">
      <c r="B62" s="2"/>
      <c r="C62" s="1"/>
    </row>
  </sheetData>
  <mergeCells count="7">
    <mergeCell ref="B1:P1"/>
    <mergeCell ref="B2:P2"/>
    <mergeCell ref="J47:K47"/>
    <mergeCell ref="B3:H3"/>
    <mergeCell ref="B23:H23"/>
    <mergeCell ref="B44:P44"/>
    <mergeCell ref="B45:P45"/>
  </mergeCells>
  <printOptions horizontalCentered="1"/>
  <pageMargins left="0.39370078740157483" right="0.15748031496062992" top="0.98425196850393704" bottom="0.98425196850393704" header="0.51181102362204722" footer="0.51181102362204722"/>
  <pageSetup scale="6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9556f6-5a66-41f6-9ede-89e04b001565">
      <Terms xmlns="http://schemas.microsoft.com/office/infopath/2007/PartnerControls"/>
    </lcf76f155ced4ddcb4097134ff3c332f>
    <TaxCatchAll xmlns="875f48dc-b7e9-44d3-91d5-fa3e44e9d2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575170ECE1A84F93481DD531A4D703" ma:contentTypeVersion="13" ma:contentTypeDescription="Crée un document." ma:contentTypeScope="" ma:versionID="1a2c36d136e36b326d9c5b333c8f354f">
  <xsd:schema xmlns:xsd="http://www.w3.org/2001/XMLSchema" xmlns:xs="http://www.w3.org/2001/XMLSchema" xmlns:p="http://schemas.microsoft.com/office/2006/metadata/properties" xmlns:ns2="ab9556f6-5a66-41f6-9ede-89e04b001565" xmlns:ns3="875f48dc-b7e9-44d3-91d5-fa3e44e9d2af" targetNamespace="http://schemas.microsoft.com/office/2006/metadata/properties" ma:root="true" ma:fieldsID="b924e78601d77ccda5fa3405cf1c89d8" ns2:_="" ns3:_="">
    <xsd:import namespace="ab9556f6-5a66-41f6-9ede-89e04b001565"/>
    <xsd:import namespace="875f48dc-b7e9-44d3-91d5-fa3e44e9d2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556f6-5a66-41f6-9ede-89e04b0015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a2e6479e-f5da-4a3f-ad7b-82523e8c22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f48dc-b7e9-44d3-91d5-fa3e44e9d2a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0a996e4-750c-4f4b-a6bc-006a6594478f}" ma:internalName="TaxCatchAll" ma:showField="CatchAllData" ma:web="875f48dc-b7e9-44d3-91d5-fa3e44e9d2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8F0D9-65D0-4DFE-A465-34E39AF8A4A1}">
  <ds:schemaRefs>
    <ds:schemaRef ds:uri="http://schemas.microsoft.com/office/2006/metadata/properties"/>
    <ds:schemaRef ds:uri="http://schemas.microsoft.com/office/infopath/2007/PartnerControls"/>
    <ds:schemaRef ds:uri="ab9556f6-5a66-41f6-9ede-89e04b001565"/>
    <ds:schemaRef ds:uri="875f48dc-b7e9-44d3-91d5-fa3e44e9d2af"/>
  </ds:schemaRefs>
</ds:datastoreItem>
</file>

<file path=customXml/itemProps2.xml><?xml version="1.0" encoding="utf-8"?>
<ds:datastoreItem xmlns:ds="http://schemas.openxmlformats.org/officeDocument/2006/customXml" ds:itemID="{6B1ADD9B-E854-4F3E-9B35-3EBFB567B5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BFDB1B-FD8E-4921-8B11-B5B39783E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9556f6-5a66-41f6-9ede-89e04b001565"/>
    <ds:schemaRef ds:uri="875f48dc-b7e9-44d3-91d5-fa3e44e9d2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Évolution ds coûts</vt:lpstr>
      <vt:lpstr>'Évolution ds coûts'!Print_Area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Drouin</dc:creator>
  <cp:lastModifiedBy>Jacques Drouin</cp:lastModifiedBy>
  <dcterms:created xsi:type="dcterms:W3CDTF">2025-04-16T18:19:25Z</dcterms:created>
  <dcterms:modified xsi:type="dcterms:W3CDTF">2025-07-17T17:56:07Z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0x01010005575170ECE1A84F93481DD531A4D703</vt:lpwstr>
  </property>
</Properties>
</file>